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07\"/>
    </mc:Choice>
  </mc:AlternateContent>
  <xr:revisionPtr revIDLastSave="0" documentId="13_ncr:1_{C6368BCE-2A21-46F7-9547-B03C38F907D5}" xr6:coauthVersionLast="47" xr6:coauthVersionMax="47" xr10:uidLastSave="{00000000-0000-0000-0000-000000000000}"/>
  <bookViews>
    <workbookView xWindow="0" yWindow="1140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537 02-01" sheetId="3" r:id="rId3"/>
    <sheet name="ОСР 537 09-01" sheetId="4" r:id="rId4"/>
    <sheet name="ОСР 537 12-01" sheetId="5" r:id="rId5"/>
    <sheet name="ОСР 518-02-01" sheetId="6" r:id="rId6"/>
    <sheet name="ОСР 518-12-01" sheetId="7" r:id="rId7"/>
    <sheet name="Источники ЦИ" sheetId="8" r:id="rId8"/>
    <sheet name="Цена МАТ и ОБ по ТКП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4" i="2" l="1"/>
  <c r="G74" i="2"/>
  <c r="F74" i="2"/>
  <c r="E74" i="2"/>
  <c r="D74" i="2"/>
  <c r="H73" i="2"/>
  <c r="G73" i="2"/>
  <c r="F73" i="2"/>
  <c r="E73" i="2"/>
  <c r="D73" i="2"/>
  <c r="H72" i="2"/>
  <c r="G72" i="2"/>
  <c r="F72" i="2"/>
  <c r="E72" i="2"/>
  <c r="D72" i="2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0" i="2"/>
  <c r="G60" i="2"/>
  <c r="F60" i="2"/>
  <c r="E60" i="2"/>
  <c r="D60" i="2"/>
  <c r="H59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2" i="1"/>
  <c r="C40" i="1"/>
  <c r="C39" i="1"/>
  <c r="I38" i="1"/>
  <c r="C38" i="1"/>
  <c r="I37" i="1"/>
  <c r="C37" i="1"/>
  <c r="I36" i="1"/>
  <c r="C36" i="1"/>
  <c r="I35" i="1"/>
  <c r="C35" i="1"/>
  <c r="I34" i="1"/>
  <c r="C32" i="1"/>
  <c r="C31" i="1"/>
  <c r="C30" i="1"/>
  <c r="C29" i="1"/>
</calcChain>
</file>

<file path=xl/sharedStrings.xml><?xml version="1.0" encoding="utf-8"?>
<sst xmlns="http://schemas.openxmlformats.org/spreadsheetml/2006/main" count="301" uniqueCount="157">
  <si>
    <t>СВОДКА ЗАТРАТ</t>
  </si>
  <si>
    <t>P_0407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</si>
  <si>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</si>
  <si>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</si>
  <si>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</si>
  <si>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</si>
  <si>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</si>
  <si>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</si>
  <si>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</si>
  <si>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</si>
  <si>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</si>
  <si>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</si>
  <si>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</si>
  <si>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</si>
  <si>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</si>
  <si>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</si>
  <si>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</si>
  <si>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</si>
  <si>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</si>
  <si>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</si>
  <si>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</si>
  <si>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</si>
  <si>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</si>
  <si>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</si>
  <si>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</si>
  <si>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</si>
  <si>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</si>
  <si>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</si>
  <si>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</si>
  <si>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</si>
  <si>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</si>
  <si>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</si>
  <si>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</si>
  <si>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</si>
  <si>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</si>
  <si>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</si>
  <si>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</si>
  <si>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</si>
  <si>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</si>
  <si>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 553-02-01</t>
  </si>
  <si>
    <t>"Реконструкция ВЛ-10кВ Ф-НБ-5 ПС 35/10 кВ "Новый Буян" Красноярский район Самарская область.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</si>
  <si>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</si>
  <si>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</si>
  <si>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</si>
  <si>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</si>
  <si>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</si>
  <si>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</si>
  <si>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</si>
  <si>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</si>
  <si>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</si>
  <si>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</si>
  <si>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</si>
  <si>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</si>
  <si>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</si>
  <si>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</si>
  <si>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</si>
  <si>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</si>
  <si>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 исп.при определении сметной стоимости строительства ОКС 2,5%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</si>
  <si>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</si>
  <si>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</si>
  <si>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</si>
  <si>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</si>
  <si>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 553-09-01</t>
  </si>
  <si>
    <t>325/пр_25.05.2021_Пр.1 п.50_Пр.4 п.67</t>
  </si>
  <si>
    <t>Дополнительные затраты при производстве работ в зимнее время по видам ОКС,  2,9 х 0, 9 = 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</si>
  <si>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</si>
  <si>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</si>
  <si>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</si>
  <si>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</si>
  <si>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Дополнительные затраты при производстве строительно-монтажных работ в зимнее время, 2,9%х0, 9=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</si>
  <si>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</si>
  <si>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</si>
  <si>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</si>
  <si>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</si>
  <si>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</si>
  <si>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</si>
  <si>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 553-12-01</t>
  </si>
  <si>
    <t>Проектные работы и изыскательские работы</t>
  </si>
  <si>
    <t>ОСР-518-12-01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</si>
  <si>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</si>
  <si>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</si>
  <si>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</si>
  <si>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</si>
  <si>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</si>
  <si>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</si>
  <si>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</si>
  <si>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</si>
  <si>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</si>
  <si>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</si>
  <si>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</si>
  <si>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</si>
  <si>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</si>
  <si>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</si>
  <si>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</si>
  <si>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537 02-01</t>
  </si>
  <si>
    <t>Наименование сметы</t>
  </si>
  <si>
    <t>Наименование локальных сметных расчетов (смет), затрат</t>
  </si>
  <si>
    <t>ЛС-537-2</t>
  </si>
  <si>
    <t>КЛ-10кВ</t>
  </si>
  <si>
    <t>Итого</t>
  </si>
  <si>
    <t>ОБЪЕКТНЫЙ СМЕТНЫЙ РАСЧЕТ № ОСР 537 09-01</t>
  </si>
  <si>
    <t>Реконструкция ВЛ-10кВ Ф-НБ-5 ПС 35/10 кВ Новый Буян" Красноярский район Самарская область.</t>
  </si>
  <si>
    <t>ЛС-537-1-09</t>
  </si>
  <si>
    <t>ПНР ВЛЗ-10кВ</t>
  </si>
  <si>
    <t>ОБЪЕКТНЫЙ СМЕТНЫЙ РАСЧЕТ № ОСР 537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</si>
  <si>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</si>
  <si>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</si>
  <si>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</si>
  <si>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</si>
  <si>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</si>
  <si>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</si>
  <si>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</si>
  <si>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</si>
  <si>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</si>
  <si>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</si>
  <si>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</si>
  <si>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</si>
  <si>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</si>
  <si>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</si>
  <si>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</si>
  <si>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537 02-01</t>
  </si>
  <si>
    <t>Строительные работы</t>
  </si>
  <si>
    <t>Монтажные работы</t>
  </si>
  <si>
    <t>Оборудование</t>
  </si>
  <si>
    <t>Прочие</t>
  </si>
  <si>
    <t>Реконструкция ВЛ одноцепная</t>
  </si>
  <si>
    <t>км</t>
  </si>
  <si>
    <t>ОСР 537 09-01</t>
  </si>
  <si>
    <t>ОСР 537 12-01</t>
  </si>
  <si>
    <t>ОСР 518-12-01</t>
  </si>
  <si>
    <t>Вырубка (расширение, расчистку) просеки ВЛ</t>
  </si>
  <si>
    <t>км2</t>
  </si>
  <si>
    <t>"Реконструкция КЛ-0,4 кВ от КТП Сок 306/250кВА" Красноярский район Самарская область</t>
  </si>
  <si>
    <t>ОСР 518-02-01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</si>
  <si>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</si>
  <si>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</si>
  <si>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</si>
  <si>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</si>
  <si>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</si>
  <si>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</si>
  <si>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</si>
  <si>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</si>
  <si>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</si>
  <si>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</si>
  <si>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</si>
  <si>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железобетонная высотой 11,0 м СВ110-5</t>
  </si>
  <si>
    <t>шт</t>
  </si>
  <si>
    <t>Стойка железобетонная  СС 136,6-3,1</t>
  </si>
  <si>
    <t>ФСБЦ-21.2.01.01-0051</t>
  </si>
  <si>
    <t>Провод самонесущий изолированный СИП-3 1х95-20</t>
  </si>
  <si>
    <t>Реконструкция ВЛ-10 кВ Ф-4 оп.408/1-408/10 от ПС 110/35/10 кВ пс. Б.Глушица (протяженностью 0,5 км)</t>
  </si>
  <si>
    <t>Реконструкция ВЛ-10 кВ Ф-4 оп.408/1-408/10 от ПС 110/35/10 кВ пс. Б.Глушица (протяженностью 0,5 км)</t>
  </si>
  <si>
    <t>Реконструкция ВЛ-10 кВ Ф-4 оп.408/1-408/10 от ПС 110/35/10 кВ пс. Б.Глушица (протяженностью 0,5 км)</t>
  </si>
  <si>
    <t>Реконструкция ВЛ-10 кВ Ф-4 оп.408/1-408/10 от ПС 110/35/10 кВ пс. Б.Глушица (протяженностью 0,5 км)</t>
  </si>
  <si>
    <t>Реконструкция ВЛ-10 кВ Ф-4 оп.408/1-408/10 от ПС 110/35/10 кВ пс. Б.Глушица (протяженностью 0,5 км)</t>
  </si>
  <si>
    <t>Реконструкция ВЛ-10 кВ Ф-4 оп.408/1-408/10 от ПС 110/35/10 кВ пс. Б.Глушица (протяженностью 0,5 км)</t>
  </si>
  <si>
    <t>Реконструкция ВЛ-10 кВ Ф-4 оп.408/1-408/10 от ПС 110/35/10 кВ пс. Б.Глушица (протяженностью 0,5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</si>
</sst>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2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2" fontId="14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6" zoomScale="90" zoomScaleNormal="90" workbookViewId="0">
      <selection activeCell="C42" sqref="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6.88671875" customWidth="1"/>
    <col min="9" max="9" width="13.332031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150</v>
      </c>
      <c r="B19" s="85"/>
      <c r="C19" s="85"/>
    </row>
    <row r="20" spans="1:9" ht="15.75" customHeight="1">
      <c r="A20" s="84" t="s">
        <v>3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7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17</v>
      </c>
      <c r="B29" s="53" t="s">
        <v>18</v>
      </c>
      <c r="C29" s="61">
        <f>ССР!G65*1.2</f>
        <v>641.85456777824402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19</v>
      </c>
      <c r="C30" s="61">
        <f>C27+C28+C29</f>
        <v>641.85456777824402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20</v>
      </c>
      <c r="B31" s="53" t="s">
        <v>21</v>
      </c>
      <c r="C31" s="61">
        <f>C30-ROUND(C30/1.2,5)</f>
        <v>106.975757778244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22</v>
      </c>
      <c r="C32" s="65">
        <f>C30*I35</f>
        <v>710.23420943870497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86" t="s">
        <v>23</v>
      </c>
      <c r="B33" s="87"/>
      <c r="C33" s="88"/>
      <c r="D33" s="51"/>
      <c r="E33" s="69"/>
      <c r="F33" s="70"/>
      <c r="G33" s="59">
        <v>2024</v>
      </c>
      <c r="H33" s="60">
        <v>109.113503262205</v>
      </c>
      <c r="I33" s="80"/>
    </row>
    <row r="34" spans="1:9" ht="15.6">
      <c r="A34" s="50">
        <v>1</v>
      </c>
      <c r="B34" s="53" t="s">
        <v>8</v>
      </c>
      <c r="C34" s="54"/>
      <c r="D34" s="51"/>
      <c r="E34" s="71"/>
      <c r="F34" s="72"/>
      <c r="G34" s="59">
        <v>2025</v>
      </c>
      <c r="H34" s="60">
        <v>107.81631706396399</v>
      </c>
      <c r="I34" s="81">
        <f>(H34+100)/200</f>
        <v>1.0390815853198201</v>
      </c>
    </row>
    <row r="35" spans="1:9" ht="15.6">
      <c r="A35" s="55" t="s">
        <v>10</v>
      </c>
      <c r="B35" s="53" t="s">
        <v>11</v>
      </c>
      <c r="C35" s="73">
        <f>ССР!D74+ССР!E74</f>
        <v>5797.7372237810796</v>
      </c>
      <c r="D35" s="57"/>
      <c r="E35" s="71"/>
      <c r="F35" s="57"/>
      <c r="G35" s="59">
        <v>2026</v>
      </c>
      <c r="H35" s="60">
        <v>105.262896868962</v>
      </c>
      <c r="I35" s="81">
        <f>(H35+100)/200*H34/100</f>
        <v>1.1065344785145901</v>
      </c>
    </row>
    <row r="36" spans="1:9" ht="15.6">
      <c r="A36" s="55" t="s">
        <v>15</v>
      </c>
      <c r="B36" s="53" t="s">
        <v>16</v>
      </c>
      <c r="C36" s="73">
        <f>ССР!F74</f>
        <v>0</v>
      </c>
      <c r="D36" s="57"/>
      <c r="E36" s="71"/>
      <c r="F36" s="57"/>
      <c r="G36" s="59">
        <v>2027</v>
      </c>
      <c r="H36" s="60">
        <v>104.420897989339</v>
      </c>
      <c r="I36" s="81">
        <f>(H36+100)/200*H35/100*H34/100</f>
        <v>1.1599922999352299</v>
      </c>
    </row>
    <row r="37" spans="1:9" ht="15.6">
      <c r="A37" s="55" t="s">
        <v>17</v>
      </c>
      <c r="B37" s="53" t="s">
        <v>18</v>
      </c>
      <c r="C37" s="73">
        <f>(ССР!G70-ССР!G65)*1.2</f>
        <v>308.224604086657</v>
      </c>
      <c r="D37" s="57"/>
      <c r="E37" s="71"/>
      <c r="F37" s="57"/>
      <c r="G37" s="59">
        <v>2028</v>
      </c>
      <c r="H37" s="60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19</v>
      </c>
      <c r="C38" s="73">
        <f>C35+C36+C37</f>
        <v>6105.9618278677399</v>
      </c>
      <c r="D38" s="62"/>
      <c r="E38" s="66"/>
      <c r="F38" s="67"/>
      <c r="G38" s="59">
        <v>2029</v>
      </c>
      <c r="H38" s="60">
        <v>104.420897989339</v>
      </c>
      <c r="I38" s="81">
        <f>(H38+100)/200*H37/100*H36/100*H35/100*H34/100</f>
        <v>1.26482358074235</v>
      </c>
    </row>
    <row r="39" spans="1:9" ht="15.6">
      <c r="A39" s="55" t="s">
        <v>20</v>
      </c>
      <c r="B39" s="53" t="s">
        <v>21</v>
      </c>
      <c r="C39" s="61">
        <f>C38-ROUND(C38/1.2,5)</f>
        <v>1017.66030786774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22</v>
      </c>
      <c r="C40" s="74">
        <f>C38*I36</f>
        <v>7082.8687040250197</v>
      </c>
      <c r="D40" s="57"/>
      <c r="E40" s="66"/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5"/>
      <c r="F41" s="57"/>
      <c r="G41" s="51"/>
      <c r="H41" s="51"/>
      <c r="I41" s="51"/>
    </row>
    <row r="42" spans="1:9" ht="15.6">
      <c r="A42" s="50"/>
      <c r="B42" s="53" t="s">
        <v>24</v>
      </c>
      <c r="C42" s="103">
        <f>C40+C32</f>
        <v>7793.1029134637201</v>
      </c>
      <c r="D42" s="57"/>
      <c r="E42" s="66"/>
      <c r="F42" s="67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6">
      <c r="A44" s="77" t="s">
        <v>25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C61" zoomScale="90" zoomScaleNormal="90" workbookViewId="0"/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151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4</v>
      </c>
      <c r="B18" s="92" t="s">
        <v>28</v>
      </c>
      <c r="C18" s="92" t="s">
        <v>29</v>
      </c>
      <c r="D18" s="89" t="s">
        <v>30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39</v>
      </c>
      <c r="C25" s="42" t="s">
        <v>40</v>
      </c>
      <c r="D25" s="41">
        <v>3903.0610901353002</v>
      </c>
      <c r="E25" s="41">
        <v>67.850182628989998</v>
      </c>
      <c r="F25" s="41">
        <v>0</v>
      </c>
      <c r="G25" s="41">
        <v>0</v>
      </c>
      <c r="H25" s="41">
        <v>3970.9112727642</v>
      </c>
    </row>
    <row r="26" spans="1:8">
      <c r="A26" s="2">
        <v>2</v>
      </c>
      <c r="B26" s="2" t="s">
        <v>41</v>
      </c>
      <c r="C26" s="42" t="s">
        <v>42</v>
      </c>
      <c r="D26" s="41">
        <v>491.4</v>
      </c>
      <c r="E26" s="41">
        <v>0</v>
      </c>
      <c r="F26" s="41">
        <v>0</v>
      </c>
      <c r="G26" s="41">
        <v>0</v>
      </c>
      <c r="H26" s="41">
        <v>491.4</v>
      </c>
    </row>
    <row r="27" spans="1:8">
      <c r="A27" s="2"/>
      <c r="B27" s="33"/>
      <c r="C27" s="33" t="s">
        <v>43</v>
      </c>
      <c r="D27" s="41">
        <v>4394.4610901352999</v>
      </c>
      <c r="E27" s="41">
        <v>67.850182628989998</v>
      </c>
      <c r="F27" s="41">
        <v>0</v>
      </c>
      <c r="G27" s="41">
        <v>0</v>
      </c>
      <c r="H27" s="41">
        <v>4462.3112727642001</v>
      </c>
    </row>
    <row r="28" spans="1:8">
      <c r="A28" s="2"/>
      <c r="B28" s="33"/>
      <c r="C28" s="44" t="s">
        <v>44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45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46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47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48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49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50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51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52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53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54</v>
      </c>
      <c r="D43" s="41">
        <v>4394.4610901352999</v>
      </c>
      <c r="E43" s="41">
        <v>67.850182628989998</v>
      </c>
      <c r="F43" s="41">
        <v>0</v>
      </c>
      <c r="G43" s="41">
        <v>0</v>
      </c>
      <c r="H43" s="41">
        <v>4462.3112727642001</v>
      </c>
    </row>
    <row r="44" spans="1:8">
      <c r="A44" s="2"/>
      <c r="B44" s="33"/>
      <c r="C44" s="44" t="s">
        <v>55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56</v>
      </c>
      <c r="C45" s="42" t="s">
        <v>57</v>
      </c>
      <c r="D45" s="41">
        <v>97.576527253381002</v>
      </c>
      <c r="E45" s="41">
        <v>1.6962545657246999</v>
      </c>
      <c r="F45" s="41">
        <v>0</v>
      </c>
      <c r="G45" s="41">
        <v>0</v>
      </c>
      <c r="H45" s="41">
        <v>99.272781819106001</v>
      </c>
    </row>
    <row r="46" spans="1:8" ht="31.2">
      <c r="A46" s="2">
        <v>4</v>
      </c>
      <c r="B46" s="2" t="s">
        <v>56</v>
      </c>
      <c r="C46" s="42" t="s">
        <v>58</v>
      </c>
      <c r="D46" s="41">
        <v>9.8279999999999994</v>
      </c>
      <c r="E46" s="41">
        <v>0</v>
      </c>
      <c r="F46" s="41">
        <v>0</v>
      </c>
      <c r="G46" s="41">
        <v>0</v>
      </c>
      <c r="H46" s="41">
        <v>9.8279999999999994</v>
      </c>
    </row>
    <row r="47" spans="1:8">
      <c r="A47" s="2"/>
      <c r="B47" s="33"/>
      <c r="C47" s="33" t="s">
        <v>59</v>
      </c>
      <c r="D47" s="41">
        <v>107.40452725338</v>
      </c>
      <c r="E47" s="41">
        <v>1.6962545657246999</v>
      </c>
      <c r="F47" s="41">
        <v>0</v>
      </c>
      <c r="G47" s="41">
        <v>0</v>
      </c>
      <c r="H47" s="41">
        <v>109.10078181911</v>
      </c>
    </row>
    <row r="48" spans="1:8">
      <c r="A48" s="2"/>
      <c r="B48" s="33"/>
      <c r="C48" s="33" t="s">
        <v>60</v>
      </c>
      <c r="D48" s="41">
        <v>4501.8656173886002</v>
      </c>
      <c r="E48" s="41">
        <v>69.546437194714997</v>
      </c>
      <c r="F48" s="41">
        <v>0</v>
      </c>
      <c r="G48" s="41">
        <v>0</v>
      </c>
      <c r="H48" s="41">
        <v>4571.4120545834003</v>
      </c>
    </row>
    <row r="49" spans="1:8">
      <c r="A49" s="2"/>
      <c r="B49" s="33"/>
      <c r="C49" s="33" t="s">
        <v>61</v>
      </c>
      <c r="D49" s="41"/>
      <c r="E49" s="41"/>
      <c r="F49" s="41"/>
      <c r="G49" s="41"/>
      <c r="H49" s="41"/>
    </row>
    <row r="50" spans="1:8" ht="31.2">
      <c r="A50" s="2">
        <v>5</v>
      </c>
      <c r="B50" s="2" t="s">
        <v>62</v>
      </c>
      <c r="C50" s="48" t="s">
        <v>40</v>
      </c>
      <c r="D50" s="41">
        <v>0</v>
      </c>
      <c r="E50" s="41">
        <v>0</v>
      </c>
      <c r="F50" s="41">
        <v>0</v>
      </c>
      <c r="G50" s="41">
        <v>93.252111390645993</v>
      </c>
      <c r="H50" s="41">
        <v>93.252111390645993</v>
      </c>
    </row>
    <row r="51" spans="1:8" ht="31.2">
      <c r="A51" s="2">
        <v>6</v>
      </c>
      <c r="B51" s="2" t="s">
        <v>63</v>
      </c>
      <c r="C51" s="48" t="s">
        <v>64</v>
      </c>
      <c r="D51" s="41">
        <v>104.41664181385001</v>
      </c>
      <c r="E51" s="41">
        <v>1.8151620107819999</v>
      </c>
      <c r="F51" s="41">
        <v>0</v>
      </c>
      <c r="G51" s="41">
        <v>0</v>
      </c>
      <c r="H51" s="41">
        <v>106.23180382463001</v>
      </c>
    </row>
    <row r="52" spans="1:8">
      <c r="A52" s="2">
        <v>7</v>
      </c>
      <c r="B52" s="2" t="s">
        <v>65</v>
      </c>
      <c r="C52" s="48" t="s">
        <v>66</v>
      </c>
      <c r="D52" s="41">
        <v>0</v>
      </c>
      <c r="E52" s="41">
        <v>0</v>
      </c>
      <c r="F52" s="41">
        <v>0</v>
      </c>
      <c r="G52" s="41">
        <v>88.322993984459998</v>
      </c>
      <c r="H52" s="41">
        <v>88.322993984459998</v>
      </c>
    </row>
    <row r="53" spans="1:8">
      <c r="A53" s="2">
        <v>8</v>
      </c>
      <c r="B53" s="2"/>
      <c r="C53" s="48" t="s">
        <v>67</v>
      </c>
      <c r="D53" s="41">
        <v>0</v>
      </c>
      <c r="E53" s="41">
        <v>0</v>
      </c>
      <c r="F53" s="41">
        <v>0</v>
      </c>
      <c r="G53" s="41">
        <v>30.750408748942998</v>
      </c>
      <c r="H53" s="41">
        <v>30.750408748942998</v>
      </c>
    </row>
    <row r="54" spans="1:8">
      <c r="A54" s="2">
        <v>9</v>
      </c>
      <c r="B54" s="2"/>
      <c r="C54" s="48" t="s">
        <v>68</v>
      </c>
      <c r="D54" s="41">
        <v>0</v>
      </c>
      <c r="E54" s="41">
        <v>0</v>
      </c>
      <c r="F54" s="41">
        <v>0</v>
      </c>
      <c r="G54" s="41">
        <v>21.468148540436001</v>
      </c>
      <c r="H54" s="41">
        <v>21.468148540436001</v>
      </c>
    </row>
    <row r="55" spans="1:8" ht="31.2">
      <c r="A55" s="2">
        <v>10</v>
      </c>
      <c r="B55" s="2" t="s">
        <v>63</v>
      </c>
      <c r="C55" s="48" t="s">
        <v>69</v>
      </c>
      <c r="D55" s="41">
        <v>13.082050799999999</v>
      </c>
      <c r="E55" s="41">
        <v>0</v>
      </c>
      <c r="F55" s="41">
        <v>0</v>
      </c>
      <c r="G55" s="41">
        <v>0</v>
      </c>
      <c r="H55" s="41">
        <v>13.082050799999999</v>
      </c>
    </row>
    <row r="56" spans="1:8">
      <c r="A56" s="2"/>
      <c r="B56" s="33"/>
      <c r="C56" s="33" t="s">
        <v>70</v>
      </c>
      <c r="D56" s="41">
        <v>117.49869261385</v>
      </c>
      <c r="E56" s="41">
        <v>1.8151620107819999</v>
      </c>
      <c r="F56" s="41">
        <v>0</v>
      </c>
      <c r="G56" s="41">
        <v>233.79366266449</v>
      </c>
      <c r="H56" s="41">
        <v>353.10751728910998</v>
      </c>
    </row>
    <row r="57" spans="1:8">
      <c r="A57" s="2"/>
      <c r="B57" s="33"/>
      <c r="C57" s="33" t="s">
        <v>71</v>
      </c>
      <c r="D57" s="41">
        <v>4619.3643100025001</v>
      </c>
      <c r="E57" s="41">
        <v>71.361599205497001</v>
      </c>
      <c r="F57" s="41">
        <v>0</v>
      </c>
      <c r="G57" s="41">
        <v>233.79366266449</v>
      </c>
      <c r="H57" s="41">
        <v>4924.5195718724999</v>
      </c>
    </row>
    <row r="58" spans="1:8" ht="31.5" customHeight="1">
      <c r="A58" s="2"/>
      <c r="B58" s="33"/>
      <c r="C58" s="33" t="s">
        <v>72</v>
      </c>
      <c r="D58" s="41"/>
      <c r="E58" s="41"/>
      <c r="F58" s="41"/>
      <c r="G58" s="41"/>
      <c r="H58" s="41"/>
    </row>
    <row r="59" spans="1:8">
      <c r="A59" s="2"/>
      <c r="B59" s="2"/>
      <c r="C59" s="48"/>
      <c r="D59" s="41"/>
      <c r="E59" s="41"/>
      <c r="F59" s="41"/>
      <c r="G59" s="41"/>
      <c r="H59" s="41">
        <f>SUM(D59:G59)</f>
        <v>0</v>
      </c>
    </row>
    <row r="60" spans="1:8">
      <c r="A60" s="2"/>
      <c r="B60" s="33"/>
      <c r="C60" s="33" t="s">
        <v>73</v>
      </c>
      <c r="D60" s="41">
        <f>SUM(D59:D59)</f>
        <v>0</v>
      </c>
      <c r="E60" s="41">
        <f>SUM(E59:E59)</f>
        <v>0</v>
      </c>
      <c r="F60" s="41">
        <f>SUM(F59:F59)</f>
        <v>0</v>
      </c>
      <c r="G60" s="41">
        <f>SUM(G59:G59)</f>
        <v>0</v>
      </c>
      <c r="H60" s="41">
        <f>SUM(D60:G60)</f>
        <v>0</v>
      </c>
    </row>
    <row r="61" spans="1:8">
      <c r="A61" s="2"/>
      <c r="B61" s="33"/>
      <c r="C61" s="33" t="s">
        <v>74</v>
      </c>
      <c r="D61" s="41">
        <v>4619.3643100025001</v>
      </c>
      <c r="E61" s="41">
        <v>71.361599205497001</v>
      </c>
      <c r="F61" s="41">
        <v>0</v>
      </c>
      <c r="G61" s="41">
        <v>233.79366266449</v>
      </c>
      <c r="H61" s="41">
        <v>4924.5195718724999</v>
      </c>
    </row>
    <row r="62" spans="1:8" ht="157.5" customHeight="1">
      <c r="A62" s="2"/>
      <c r="B62" s="33"/>
      <c r="C62" s="33" t="s">
        <v>75</v>
      </c>
      <c r="D62" s="41"/>
      <c r="E62" s="41"/>
      <c r="F62" s="41"/>
      <c r="G62" s="41"/>
      <c r="H62" s="41"/>
    </row>
    <row r="63" spans="1:8">
      <c r="A63" s="2">
        <v>11</v>
      </c>
      <c r="B63" s="2" t="s">
        <v>76</v>
      </c>
      <c r="C63" s="48" t="s">
        <v>77</v>
      </c>
      <c r="D63" s="41">
        <v>0</v>
      </c>
      <c r="E63" s="41">
        <v>0</v>
      </c>
      <c r="F63" s="41">
        <v>0</v>
      </c>
      <c r="G63" s="41">
        <v>371.66629879887</v>
      </c>
      <c r="H63" s="41">
        <v>371.66629879887</v>
      </c>
    </row>
    <row r="64" spans="1:8">
      <c r="A64" s="2">
        <v>12</v>
      </c>
      <c r="B64" s="2" t="s">
        <v>78</v>
      </c>
      <c r="C64" s="48" t="s">
        <v>79</v>
      </c>
      <c r="D64" s="41">
        <v>0</v>
      </c>
      <c r="E64" s="41">
        <v>0</v>
      </c>
      <c r="F64" s="41">
        <v>0</v>
      </c>
      <c r="G64" s="41">
        <v>163.21250768300001</v>
      </c>
      <c r="H64" s="41">
        <v>163.21250768300001</v>
      </c>
    </row>
    <row r="65" spans="1:8">
      <c r="A65" s="2"/>
      <c r="B65" s="33"/>
      <c r="C65" s="33" t="s">
        <v>80</v>
      </c>
      <c r="D65" s="41">
        <v>0</v>
      </c>
      <c r="E65" s="41">
        <v>0</v>
      </c>
      <c r="F65" s="41">
        <v>0</v>
      </c>
      <c r="G65" s="41">
        <v>534.87880648187001</v>
      </c>
      <c r="H65" s="41">
        <v>534.87880648187001</v>
      </c>
    </row>
    <row r="66" spans="1:8">
      <c r="A66" s="2"/>
      <c r="B66" s="33"/>
      <c r="C66" s="33" t="s">
        <v>81</v>
      </c>
      <c r="D66" s="41">
        <v>4619.3643100025001</v>
      </c>
      <c r="E66" s="41">
        <v>71.361599205497001</v>
      </c>
      <c r="F66" s="41">
        <v>0</v>
      </c>
      <c r="G66" s="41">
        <v>768.67246914635996</v>
      </c>
      <c r="H66" s="41">
        <v>5459.3983783542999</v>
      </c>
    </row>
    <row r="67" spans="1:8">
      <c r="A67" s="2"/>
      <c r="B67" s="33"/>
      <c r="C67" s="33" t="s">
        <v>82</v>
      </c>
      <c r="D67" s="41"/>
      <c r="E67" s="41"/>
      <c r="F67" s="41"/>
      <c r="G67" s="41"/>
      <c r="H67" s="41"/>
    </row>
    <row r="68" spans="1:8" ht="47.25" customHeight="1">
      <c r="A68" s="2">
        <v>13</v>
      </c>
      <c r="B68" s="2" t="s">
        <v>83</v>
      </c>
      <c r="C68" s="48" t="s">
        <v>84</v>
      </c>
      <c r="D68" s="41">
        <f>D66*3%</f>
        <v>138.58092930007501</v>
      </c>
      <c r="E68" s="41">
        <f>E66*3%</f>
        <v>2.1408479761649102</v>
      </c>
      <c r="F68" s="41">
        <f>F66*3%</f>
        <v>0</v>
      </c>
      <c r="G68" s="41">
        <f>G66*3%</f>
        <v>23.060174074390801</v>
      </c>
      <c r="H68" s="41">
        <f>SUM(D68:G68)</f>
        <v>163.781951350631</v>
      </c>
    </row>
    <row r="69" spans="1:8">
      <c r="A69" s="2"/>
      <c r="B69" s="33"/>
      <c r="C69" s="33" t="s">
        <v>85</v>
      </c>
      <c r="D69" s="41">
        <f>D68</f>
        <v>138.58092930007501</v>
      </c>
      <c r="E69" s="41">
        <f>E68</f>
        <v>2.1408479761649102</v>
      </c>
      <c r="F69" s="41">
        <f>F68</f>
        <v>0</v>
      </c>
      <c r="G69" s="41">
        <f>G68</f>
        <v>23.060174074390801</v>
      </c>
      <c r="H69" s="41">
        <f>SUM(D69:G69)</f>
        <v>163.781951350631</v>
      </c>
    </row>
    <row r="70" spans="1:8">
      <c r="A70" s="2"/>
      <c r="B70" s="33"/>
      <c r="C70" s="33" t="s">
        <v>86</v>
      </c>
      <c r="D70" s="41">
        <f>D69+D66</f>
        <v>4757.9452393025704</v>
      </c>
      <c r="E70" s="41">
        <f>E69+E66</f>
        <v>73.502447181661907</v>
      </c>
      <c r="F70" s="41">
        <f>F69+F66</f>
        <v>0</v>
      </c>
      <c r="G70" s="41">
        <f>G69+G66</f>
        <v>791.73264322075102</v>
      </c>
      <c r="H70" s="41">
        <f>SUM(D70:G70)</f>
        <v>5623.1803297049901</v>
      </c>
    </row>
    <row r="71" spans="1:8">
      <c r="A71" s="2"/>
      <c r="B71" s="33"/>
      <c r="C71" s="33" t="s">
        <v>87</v>
      </c>
      <c r="D71" s="41"/>
      <c r="E71" s="41"/>
      <c r="F71" s="41"/>
      <c r="G71" s="41"/>
      <c r="H71" s="41"/>
    </row>
    <row r="72" spans="1:8">
      <c r="A72" s="2">
        <v>14</v>
      </c>
      <c r="B72" s="2" t="s">
        <v>88</v>
      </c>
      <c r="C72" s="48" t="s">
        <v>89</v>
      </c>
      <c r="D72" s="41">
        <f>D70*20%</f>
        <v>951.58904786051505</v>
      </c>
      <c r="E72" s="41">
        <f>E70*20%</f>
        <v>14.700489436332401</v>
      </c>
      <c r="F72" s="41">
        <f>F70*20%</f>
        <v>0</v>
      </c>
      <c r="G72" s="41">
        <f>G70*20%</f>
        <v>158.34652864415</v>
      </c>
      <c r="H72" s="41">
        <f>SUM(D72:G72)</f>
        <v>1124.636065941</v>
      </c>
    </row>
    <row r="73" spans="1:8">
      <c r="A73" s="2"/>
      <c r="B73" s="33"/>
      <c r="C73" s="33" t="s">
        <v>90</v>
      </c>
      <c r="D73" s="41">
        <f>D72</f>
        <v>951.58904786051505</v>
      </c>
      <c r="E73" s="41">
        <f>E72</f>
        <v>14.700489436332401</v>
      </c>
      <c r="F73" s="41">
        <f>F72</f>
        <v>0</v>
      </c>
      <c r="G73" s="41">
        <f>G72</f>
        <v>158.34652864415</v>
      </c>
      <c r="H73" s="41">
        <f>SUM(D73:G73)</f>
        <v>1124.636065941</v>
      </c>
    </row>
    <row r="74" spans="1:8">
      <c r="A74" s="2"/>
      <c r="B74" s="33"/>
      <c r="C74" s="33" t="s">
        <v>91</v>
      </c>
      <c r="D74" s="41">
        <f>D73+D70</f>
        <v>5709.5342871630901</v>
      </c>
      <c r="E74" s="41">
        <f>E73+E70</f>
        <v>88.202936617994297</v>
      </c>
      <c r="F74" s="41">
        <f>F73+F70</f>
        <v>0</v>
      </c>
      <c r="G74" s="41">
        <f>G73+G70</f>
        <v>950.07917186490101</v>
      </c>
      <c r="H74" s="41">
        <f>SUM(D74:G74)</f>
        <v>6747.8163956459803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5" t="s">
        <v>152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95</v>
      </c>
      <c r="C7" s="28" t="s">
        <v>40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96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97</v>
      </c>
      <c r="C13" s="3" t="s">
        <v>98</v>
      </c>
      <c r="D13" s="32">
        <v>223.80283321893</v>
      </c>
      <c r="E13" s="32">
        <v>145.80975203426999</v>
      </c>
      <c r="F13" s="32">
        <v>0</v>
      </c>
      <c r="G13" s="32">
        <v>0</v>
      </c>
      <c r="H13" s="32">
        <v>369.61258525321</v>
      </c>
      <c r="J13" s="20"/>
    </row>
    <row r="14" spans="1:14">
      <c r="A14" s="2"/>
      <c r="B14" s="33"/>
      <c r="C14" s="33" t="s">
        <v>99</v>
      </c>
      <c r="D14" s="32">
        <v>223.80283321893</v>
      </c>
      <c r="E14" s="32">
        <v>145.80975203426999</v>
      </c>
      <c r="F14" s="32">
        <v>0</v>
      </c>
      <c r="G14" s="32">
        <v>0</v>
      </c>
      <c r="H14" s="32">
        <v>369.61258525321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5" t="s">
        <v>153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95</v>
      </c>
      <c r="C7" s="28" t="s">
        <v>101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96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102</v>
      </c>
      <c r="C13" s="3" t="s">
        <v>103</v>
      </c>
      <c r="D13" s="32">
        <v>0</v>
      </c>
      <c r="E13" s="32">
        <v>0</v>
      </c>
      <c r="F13" s="32">
        <v>0</v>
      </c>
      <c r="G13" s="32">
        <v>89.174844900758998</v>
      </c>
      <c r="H13" s="32">
        <v>89.174844900758998</v>
      </c>
      <c r="J13" s="20"/>
    </row>
    <row r="14" spans="1:14">
      <c r="A14" s="2"/>
      <c r="B14" s="33"/>
      <c r="C14" s="33" t="s">
        <v>99</v>
      </c>
      <c r="D14" s="32">
        <v>0</v>
      </c>
      <c r="E14" s="32">
        <v>0</v>
      </c>
      <c r="F14" s="32">
        <v>0</v>
      </c>
      <c r="G14" s="32">
        <v>89.174844900758998</v>
      </c>
      <c r="H14" s="32">
        <v>89.174844900758998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5" t="s">
        <v>154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95</v>
      </c>
      <c r="C7" s="28" t="s">
        <v>105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96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106</v>
      </c>
      <c r="C13" s="3" t="s">
        <v>105</v>
      </c>
      <c r="D13" s="32">
        <v>0</v>
      </c>
      <c r="E13" s="32">
        <v>0</v>
      </c>
      <c r="F13" s="32">
        <v>0</v>
      </c>
      <c r="G13" s="32">
        <v>371.66629879887</v>
      </c>
      <c r="H13" s="32">
        <v>371.66629879887</v>
      </c>
      <c r="J13" s="20"/>
    </row>
    <row r="14" spans="1:14">
      <c r="A14" s="2"/>
      <c r="B14" s="33"/>
      <c r="C14" s="33" t="s">
        <v>99</v>
      </c>
      <c r="D14" s="32">
        <v>0</v>
      </c>
      <c r="E14" s="32">
        <v>0</v>
      </c>
      <c r="F14" s="32">
        <v>0</v>
      </c>
      <c r="G14" s="32">
        <v>371.66629879887</v>
      </c>
      <c r="H14" s="32">
        <v>371.66629879887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5" t="s">
        <v>155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95</v>
      </c>
      <c r="C7" s="28" t="s">
        <v>108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96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109</v>
      </c>
      <c r="C13" s="3" t="s">
        <v>110</v>
      </c>
      <c r="D13" s="32">
        <v>491.4</v>
      </c>
      <c r="E13" s="32">
        <v>0</v>
      </c>
      <c r="F13" s="32">
        <v>0</v>
      </c>
      <c r="G13" s="32">
        <v>0</v>
      </c>
      <c r="H13" s="32">
        <v>491.4</v>
      </c>
      <c r="J13" s="20"/>
    </row>
    <row r="14" spans="1:14">
      <c r="A14" s="2"/>
      <c r="B14" s="33"/>
      <c r="C14" s="33" t="s">
        <v>99</v>
      </c>
      <c r="D14" s="32">
        <v>491.4</v>
      </c>
      <c r="E14" s="32">
        <v>0</v>
      </c>
      <c r="F14" s="32">
        <v>0</v>
      </c>
      <c r="G14" s="32">
        <v>0</v>
      </c>
      <c r="H14" s="32">
        <v>491.4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5" t="s">
        <v>156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95</v>
      </c>
      <c r="C7" s="28" t="s">
        <v>105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96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106</v>
      </c>
      <c r="C13" s="3" t="s">
        <v>105</v>
      </c>
      <c r="D13" s="32">
        <v>0</v>
      </c>
      <c r="E13" s="32">
        <v>0</v>
      </c>
      <c r="F13" s="32">
        <v>0</v>
      </c>
      <c r="G13" s="32">
        <v>163.25217391304</v>
      </c>
      <c r="H13" s="32">
        <v>163.25217391304</v>
      </c>
      <c r="J13" s="20"/>
    </row>
    <row r="14" spans="1:14">
      <c r="A14" s="2"/>
      <c r="B14" s="33"/>
      <c r="C14" s="33" t="s">
        <v>99</v>
      </c>
      <c r="D14" s="32">
        <v>0</v>
      </c>
      <c r="E14" s="32">
        <v>0</v>
      </c>
      <c r="F14" s="32">
        <v>0</v>
      </c>
      <c r="G14" s="32">
        <v>163.25217391304</v>
      </c>
      <c r="H14" s="32">
        <v>163.25217391304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5"/>
  <sheetViews>
    <sheetView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112</v>
      </c>
      <c r="B1" s="10" t="s">
        <v>113</v>
      </c>
      <c r="C1" s="10" t="s">
        <v>114</v>
      </c>
      <c r="D1" s="10" t="s">
        <v>115</v>
      </c>
      <c r="E1" s="10" t="s">
        <v>116</v>
      </c>
      <c r="F1" s="10" t="s">
        <v>117</v>
      </c>
      <c r="G1" s="10" t="s">
        <v>118</v>
      </c>
      <c r="H1" s="10" t="s">
        <v>119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40</v>
      </c>
      <c r="B3" s="94"/>
      <c r="C3" s="11"/>
      <c r="D3" s="12">
        <v>369.61258525321</v>
      </c>
      <c r="E3" s="13"/>
      <c r="F3" s="13"/>
      <c r="G3" s="13"/>
      <c r="H3" s="14"/>
    </row>
    <row r="4" spans="1:8">
      <c r="A4" s="99" t="s">
        <v>120</v>
      </c>
      <c r="B4" s="15" t="s">
        <v>121</v>
      </c>
      <c r="C4" s="11"/>
      <c r="D4" s="12">
        <v>223.80283321893</v>
      </c>
      <c r="E4" s="13"/>
      <c r="F4" s="13"/>
      <c r="G4" s="13"/>
      <c r="H4" s="14"/>
    </row>
    <row r="5" spans="1:8">
      <c r="A5" s="99"/>
      <c r="B5" s="15" t="s">
        <v>122</v>
      </c>
      <c r="C5" s="10"/>
      <c r="D5" s="12">
        <v>145.80975203426999</v>
      </c>
      <c r="E5" s="13"/>
      <c r="F5" s="13"/>
      <c r="G5" s="13"/>
      <c r="H5" s="16"/>
    </row>
    <row r="6" spans="1:8">
      <c r="A6" s="100"/>
      <c r="B6" s="15" t="s">
        <v>123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124</v>
      </c>
      <c r="C7" s="10"/>
      <c r="D7" s="12">
        <v>0</v>
      </c>
      <c r="E7" s="13"/>
      <c r="F7" s="13"/>
      <c r="G7" s="13"/>
      <c r="H7" s="16"/>
    </row>
    <row r="8" spans="1:8">
      <c r="A8" s="95" t="s">
        <v>98</v>
      </c>
      <c r="B8" s="96"/>
      <c r="C8" s="99" t="s">
        <v>125</v>
      </c>
      <c r="D8" s="17">
        <v>369.61258525321</v>
      </c>
      <c r="E8" s="13">
        <v>0.5</v>
      </c>
      <c r="F8" s="13" t="s">
        <v>126</v>
      </c>
      <c r="G8" s="17">
        <v>739.22517050641</v>
      </c>
      <c r="H8" s="16"/>
    </row>
    <row r="9" spans="1:8">
      <c r="A9" s="101">
        <v>1</v>
      </c>
      <c r="B9" s="15" t="s">
        <v>121</v>
      </c>
      <c r="C9" s="99"/>
      <c r="D9" s="17">
        <v>223.80283321893</v>
      </c>
      <c r="E9" s="13"/>
      <c r="F9" s="13"/>
      <c r="G9" s="13"/>
      <c r="H9" s="100" t="s">
        <v>40</v>
      </c>
    </row>
    <row r="10" spans="1:8">
      <c r="A10" s="99"/>
      <c r="B10" s="15" t="s">
        <v>122</v>
      </c>
      <c r="C10" s="99"/>
      <c r="D10" s="17">
        <v>145.80975203426999</v>
      </c>
      <c r="E10" s="13"/>
      <c r="F10" s="13"/>
      <c r="G10" s="13"/>
      <c r="H10" s="100"/>
    </row>
    <row r="11" spans="1:8">
      <c r="A11" s="99"/>
      <c r="B11" s="15" t="s">
        <v>123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124</v>
      </c>
      <c r="C12" s="99"/>
      <c r="D12" s="17">
        <v>0</v>
      </c>
      <c r="E12" s="13"/>
      <c r="F12" s="13"/>
      <c r="G12" s="13"/>
      <c r="H12" s="100"/>
    </row>
    <row r="13" spans="1:8" ht="24.6">
      <c r="A13" s="97" t="s">
        <v>101</v>
      </c>
      <c r="B13" s="94"/>
      <c r="C13" s="10"/>
      <c r="D13" s="12">
        <v>89.174844900758998</v>
      </c>
      <c r="E13" s="13"/>
      <c r="F13" s="13"/>
      <c r="G13" s="13"/>
      <c r="H13" s="16"/>
    </row>
    <row r="14" spans="1:8">
      <c r="A14" s="99" t="s">
        <v>127</v>
      </c>
      <c r="B14" s="15" t="s">
        <v>121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122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123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124</v>
      </c>
      <c r="C17" s="10"/>
      <c r="D17" s="12">
        <v>89.174844900758998</v>
      </c>
      <c r="E17" s="13"/>
      <c r="F17" s="13"/>
      <c r="G17" s="13"/>
      <c r="H17" s="16"/>
    </row>
    <row r="18" spans="1:8">
      <c r="A18" s="95" t="s">
        <v>103</v>
      </c>
      <c r="B18" s="96"/>
      <c r="C18" s="99" t="s">
        <v>125</v>
      </c>
      <c r="D18" s="17">
        <v>89.174844900758998</v>
      </c>
      <c r="E18" s="13">
        <v>0.5</v>
      </c>
      <c r="F18" s="13" t="s">
        <v>126</v>
      </c>
      <c r="G18" s="17">
        <v>178.34968980151999</v>
      </c>
      <c r="H18" s="16"/>
    </row>
    <row r="19" spans="1:8">
      <c r="A19" s="101">
        <v>1</v>
      </c>
      <c r="B19" s="15" t="s">
        <v>121</v>
      </c>
      <c r="C19" s="99"/>
      <c r="D19" s="17">
        <v>0</v>
      </c>
      <c r="E19" s="13"/>
      <c r="F19" s="13"/>
      <c r="G19" s="13"/>
      <c r="H19" s="100" t="s">
        <v>40</v>
      </c>
    </row>
    <row r="20" spans="1:8">
      <c r="A20" s="99"/>
      <c r="B20" s="15" t="s">
        <v>122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123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124</v>
      </c>
      <c r="C22" s="99"/>
      <c r="D22" s="17">
        <v>89.174844900758998</v>
      </c>
      <c r="E22" s="13"/>
      <c r="F22" s="13"/>
      <c r="G22" s="13"/>
      <c r="H22" s="100"/>
    </row>
    <row r="23" spans="1:8" ht="24.6">
      <c r="A23" s="97" t="s">
        <v>105</v>
      </c>
      <c r="B23" s="94"/>
      <c r="C23" s="10"/>
      <c r="D23" s="12">
        <v>534.91847271191</v>
      </c>
      <c r="E23" s="13"/>
      <c r="F23" s="13"/>
      <c r="G23" s="13"/>
      <c r="H23" s="16"/>
    </row>
    <row r="24" spans="1:8">
      <c r="A24" s="99" t="s">
        <v>128</v>
      </c>
      <c r="B24" s="15" t="s">
        <v>121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122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123</v>
      </c>
      <c r="C26" s="10"/>
      <c r="D26" s="12">
        <v>0</v>
      </c>
      <c r="E26" s="13"/>
      <c r="F26" s="13"/>
      <c r="G26" s="13"/>
      <c r="H26" s="16"/>
    </row>
    <row r="27" spans="1:8">
      <c r="A27" s="99"/>
      <c r="B27" s="15" t="s">
        <v>124</v>
      </c>
      <c r="C27" s="10"/>
      <c r="D27" s="12">
        <v>371.66629879887</v>
      </c>
      <c r="E27" s="13"/>
      <c r="F27" s="13"/>
      <c r="G27" s="13"/>
      <c r="H27" s="16"/>
    </row>
    <row r="28" spans="1:8">
      <c r="A28" s="95" t="s">
        <v>105</v>
      </c>
      <c r="B28" s="96"/>
      <c r="C28" s="99" t="s">
        <v>125</v>
      </c>
      <c r="D28" s="17">
        <v>371.66629879887</v>
      </c>
      <c r="E28" s="13">
        <v>0.5</v>
      </c>
      <c r="F28" s="13" t="s">
        <v>126</v>
      </c>
      <c r="G28" s="17">
        <v>743.33259759773</v>
      </c>
      <c r="H28" s="16"/>
    </row>
    <row r="29" spans="1:8">
      <c r="A29" s="101">
        <v>1</v>
      </c>
      <c r="B29" s="15" t="s">
        <v>121</v>
      </c>
      <c r="C29" s="99"/>
      <c r="D29" s="17">
        <v>0</v>
      </c>
      <c r="E29" s="13"/>
      <c r="F29" s="13"/>
      <c r="G29" s="13"/>
      <c r="H29" s="100" t="s">
        <v>40</v>
      </c>
    </row>
    <row r="30" spans="1:8">
      <c r="A30" s="99"/>
      <c r="B30" s="15" t="s">
        <v>122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123</v>
      </c>
      <c r="C31" s="99"/>
      <c r="D31" s="17">
        <v>0</v>
      </c>
      <c r="E31" s="13"/>
      <c r="F31" s="13"/>
      <c r="G31" s="13"/>
      <c r="H31" s="100"/>
    </row>
    <row r="32" spans="1:8">
      <c r="A32" s="99"/>
      <c r="B32" s="15" t="s">
        <v>124</v>
      </c>
      <c r="C32" s="99"/>
      <c r="D32" s="17">
        <v>371.66629879887</v>
      </c>
      <c r="E32" s="13"/>
      <c r="F32" s="13"/>
      <c r="G32" s="13"/>
      <c r="H32" s="100"/>
    </row>
    <row r="33" spans="1:8">
      <c r="A33" s="99" t="s">
        <v>129</v>
      </c>
      <c r="B33" s="15" t="s">
        <v>121</v>
      </c>
      <c r="C33" s="10"/>
      <c r="D33" s="12">
        <v>0</v>
      </c>
      <c r="E33" s="13"/>
      <c r="F33" s="13"/>
      <c r="G33" s="13"/>
      <c r="H33" s="16"/>
    </row>
    <row r="34" spans="1:8">
      <c r="A34" s="99"/>
      <c r="B34" s="15" t="s">
        <v>122</v>
      </c>
      <c r="C34" s="10"/>
      <c r="D34" s="12">
        <v>0</v>
      </c>
      <c r="E34" s="13"/>
      <c r="F34" s="13"/>
      <c r="G34" s="13"/>
      <c r="H34" s="16"/>
    </row>
    <row r="35" spans="1:8">
      <c r="A35" s="99"/>
      <c r="B35" s="15" t="s">
        <v>123</v>
      </c>
      <c r="C35" s="10"/>
      <c r="D35" s="12">
        <v>0</v>
      </c>
      <c r="E35" s="13"/>
      <c r="F35" s="13"/>
      <c r="G35" s="13"/>
      <c r="H35" s="16"/>
    </row>
    <row r="36" spans="1:8">
      <c r="A36" s="99"/>
      <c r="B36" s="15" t="s">
        <v>124</v>
      </c>
      <c r="C36" s="10"/>
      <c r="D36" s="12">
        <v>534.91847271191</v>
      </c>
      <c r="E36" s="13"/>
      <c r="F36" s="13"/>
      <c r="G36" s="13"/>
      <c r="H36" s="16"/>
    </row>
    <row r="37" spans="1:8">
      <c r="A37" s="95" t="s">
        <v>105</v>
      </c>
      <c r="B37" s="96"/>
      <c r="C37" s="99" t="s">
        <v>130</v>
      </c>
      <c r="D37" s="17">
        <v>163.25217391304</v>
      </c>
      <c r="E37" s="13">
        <v>1.26E-2</v>
      </c>
      <c r="F37" s="13" t="s">
        <v>131</v>
      </c>
      <c r="G37" s="17">
        <v>12956.521739129999</v>
      </c>
      <c r="H37" s="16"/>
    </row>
    <row r="38" spans="1:8">
      <c r="A38" s="101">
        <v>1</v>
      </c>
      <c r="B38" s="15" t="s">
        <v>121</v>
      </c>
      <c r="C38" s="99"/>
      <c r="D38" s="17">
        <v>0</v>
      </c>
      <c r="E38" s="13"/>
      <c r="F38" s="13"/>
      <c r="G38" s="13"/>
      <c r="H38" s="100" t="s">
        <v>132</v>
      </c>
    </row>
    <row r="39" spans="1:8">
      <c r="A39" s="99"/>
      <c r="B39" s="15" t="s">
        <v>122</v>
      </c>
      <c r="C39" s="99"/>
      <c r="D39" s="17">
        <v>0</v>
      </c>
      <c r="E39" s="13"/>
      <c r="F39" s="13"/>
      <c r="G39" s="13"/>
      <c r="H39" s="100"/>
    </row>
    <row r="40" spans="1:8">
      <c r="A40" s="99"/>
      <c r="B40" s="15" t="s">
        <v>123</v>
      </c>
      <c r="C40" s="99"/>
      <c r="D40" s="17">
        <v>0</v>
      </c>
      <c r="E40" s="13"/>
      <c r="F40" s="13"/>
      <c r="G40" s="13"/>
      <c r="H40" s="100"/>
    </row>
    <row r="41" spans="1:8">
      <c r="A41" s="99"/>
      <c r="B41" s="15" t="s">
        <v>124</v>
      </c>
      <c r="C41" s="99"/>
      <c r="D41" s="17">
        <v>163.25217391304</v>
      </c>
      <c r="E41" s="13"/>
      <c r="F41" s="13"/>
      <c r="G41" s="13"/>
      <c r="H41" s="100"/>
    </row>
    <row r="42" spans="1:8" ht="24.6">
      <c r="A42" s="97" t="s">
        <v>108</v>
      </c>
      <c r="B42" s="94"/>
      <c r="C42" s="10"/>
      <c r="D42" s="12">
        <v>491.4</v>
      </c>
      <c r="E42" s="13"/>
      <c r="F42" s="13"/>
      <c r="G42" s="13"/>
      <c r="H42" s="16"/>
    </row>
    <row r="43" spans="1:8">
      <c r="A43" s="99" t="s">
        <v>133</v>
      </c>
      <c r="B43" s="15" t="s">
        <v>121</v>
      </c>
      <c r="C43" s="10"/>
      <c r="D43" s="12">
        <v>491.4</v>
      </c>
      <c r="E43" s="13"/>
      <c r="F43" s="13"/>
      <c r="G43" s="13"/>
      <c r="H43" s="16"/>
    </row>
    <row r="44" spans="1:8">
      <c r="A44" s="99"/>
      <c r="B44" s="15" t="s">
        <v>122</v>
      </c>
      <c r="C44" s="10"/>
      <c r="D44" s="12">
        <v>0</v>
      </c>
      <c r="E44" s="13"/>
      <c r="F44" s="13"/>
      <c r="G44" s="13"/>
      <c r="H44" s="16"/>
    </row>
    <row r="45" spans="1:8">
      <c r="A45" s="99"/>
      <c r="B45" s="15" t="s">
        <v>123</v>
      </c>
      <c r="C45" s="10"/>
      <c r="D45" s="12">
        <v>0</v>
      </c>
      <c r="E45" s="13"/>
      <c r="F45" s="13"/>
      <c r="G45" s="13"/>
      <c r="H45" s="16"/>
    </row>
    <row r="46" spans="1:8">
      <c r="A46" s="99"/>
      <c r="B46" s="15" t="s">
        <v>124</v>
      </c>
      <c r="C46" s="10"/>
      <c r="D46" s="12">
        <v>0</v>
      </c>
      <c r="E46" s="13"/>
      <c r="F46" s="13"/>
      <c r="G46" s="13"/>
      <c r="H46" s="16"/>
    </row>
    <row r="47" spans="1:8">
      <c r="A47" s="95" t="s">
        <v>110</v>
      </c>
      <c r="B47" s="96"/>
      <c r="C47" s="99" t="s">
        <v>130</v>
      </c>
      <c r="D47" s="17">
        <v>491.4</v>
      </c>
      <c r="E47" s="13">
        <v>1.26E-2</v>
      </c>
      <c r="F47" s="13" t="s">
        <v>131</v>
      </c>
      <c r="G47" s="17">
        <v>39000</v>
      </c>
      <c r="H47" s="16"/>
    </row>
    <row r="48" spans="1:8">
      <c r="A48" s="101">
        <v>1</v>
      </c>
      <c r="B48" s="15" t="s">
        <v>121</v>
      </c>
      <c r="C48" s="99"/>
      <c r="D48" s="17">
        <v>491.4</v>
      </c>
      <c r="E48" s="13"/>
      <c r="F48" s="13"/>
      <c r="G48" s="13"/>
      <c r="H48" s="100" t="s">
        <v>132</v>
      </c>
    </row>
    <row r="49" spans="1:8">
      <c r="A49" s="99"/>
      <c r="B49" s="15" t="s">
        <v>122</v>
      </c>
      <c r="C49" s="99"/>
      <c r="D49" s="17">
        <v>0</v>
      </c>
      <c r="E49" s="13"/>
      <c r="F49" s="13"/>
      <c r="G49" s="13"/>
      <c r="H49" s="100"/>
    </row>
    <row r="50" spans="1:8">
      <c r="A50" s="99"/>
      <c r="B50" s="15" t="s">
        <v>123</v>
      </c>
      <c r="C50" s="99"/>
      <c r="D50" s="17">
        <v>0</v>
      </c>
      <c r="E50" s="13"/>
      <c r="F50" s="13"/>
      <c r="G50" s="13"/>
      <c r="H50" s="100"/>
    </row>
    <row r="51" spans="1:8">
      <c r="A51" s="99"/>
      <c r="B51" s="15" t="s">
        <v>124</v>
      </c>
      <c r="C51" s="99"/>
      <c r="D51" s="17">
        <v>0</v>
      </c>
      <c r="E51" s="13"/>
      <c r="F51" s="13"/>
      <c r="G51" s="13"/>
      <c r="H51" s="100"/>
    </row>
    <row r="52" spans="1:8">
      <c r="A52" s="18"/>
      <c r="C52" s="18"/>
      <c r="D52" s="7"/>
      <c r="E52" s="7"/>
      <c r="F52" s="7"/>
      <c r="G52" s="7"/>
      <c r="H52" s="19"/>
    </row>
    <row r="54" spans="1:8">
      <c r="A54" s="98" t="s">
        <v>134</v>
      </c>
      <c r="B54" s="98"/>
      <c r="C54" s="98"/>
      <c r="D54" s="98"/>
      <c r="E54" s="98"/>
      <c r="F54" s="98"/>
      <c r="G54" s="98"/>
      <c r="H54" s="98"/>
    </row>
    <row r="55" spans="1:8">
      <c r="A55" s="98" t="s">
        <v>135</v>
      </c>
      <c r="B55" s="98"/>
      <c r="C55" s="98"/>
      <c r="D55" s="98"/>
      <c r="E55" s="98"/>
      <c r="F55" s="98"/>
      <c r="G55" s="98"/>
      <c r="H55" s="98"/>
    </row>
  </sheetData>
  <mergeCells count="31">
    <mergeCell ref="H9:H12"/>
    <mergeCell ref="H19:H22"/>
    <mergeCell ref="H29:H32"/>
    <mergeCell ref="H38:H41"/>
    <mergeCell ref="H48:H51"/>
    <mergeCell ref="A55:H55"/>
    <mergeCell ref="A4:A7"/>
    <mergeCell ref="A9:A12"/>
    <mergeCell ref="A14:A17"/>
    <mergeCell ref="A19:A22"/>
    <mergeCell ref="A24:A27"/>
    <mergeCell ref="A29:A32"/>
    <mergeCell ref="A33:A36"/>
    <mergeCell ref="A38:A41"/>
    <mergeCell ref="A43:A46"/>
    <mergeCell ref="A48:A51"/>
    <mergeCell ref="C8:C12"/>
    <mergeCell ref="C18:C22"/>
    <mergeCell ref="C28:C32"/>
    <mergeCell ref="C37:C41"/>
    <mergeCell ref="C47:C51"/>
    <mergeCell ref="A28:B28"/>
    <mergeCell ref="A37:B37"/>
    <mergeCell ref="A42:B42"/>
    <mergeCell ref="A47:B47"/>
    <mergeCell ref="A54:H54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6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136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137</v>
      </c>
      <c r="B3" s="2" t="s">
        <v>138</v>
      </c>
      <c r="C3" s="2" t="s">
        <v>139</v>
      </c>
      <c r="D3" s="2" t="s">
        <v>140</v>
      </c>
      <c r="E3" s="2" t="s">
        <v>141</v>
      </c>
      <c r="F3" s="2" t="s">
        <v>142</v>
      </c>
      <c r="G3" s="2" t="s">
        <v>143</v>
      </c>
      <c r="H3" s="2" t="s">
        <v>144</v>
      </c>
    </row>
    <row r="4" spans="1:8" ht="39" customHeight="1">
      <c r="A4" s="3" t="s">
        <v>149</v>
      </c>
      <c r="B4" s="4" t="s">
        <v>126</v>
      </c>
      <c r="C4" s="5">
        <v>1.7142094017094001</v>
      </c>
      <c r="D4" s="5">
        <v>222.07854046447</v>
      </c>
      <c r="E4" s="4">
        <v>10</v>
      </c>
      <c r="F4" s="3" t="s">
        <v>149</v>
      </c>
      <c r="G4" s="5">
        <v>380.6891219821</v>
      </c>
      <c r="H4" s="6" t="s">
        <v>148</v>
      </c>
    </row>
    <row r="5" spans="1:8" ht="39" hidden="1" customHeight="1">
      <c r="A5" s="3" t="s">
        <v>145</v>
      </c>
      <c r="B5" s="4" t="s">
        <v>146</v>
      </c>
      <c r="C5" s="5">
        <v>11.752136752137</v>
      </c>
      <c r="D5" s="5">
        <v>25.632087662364999</v>
      </c>
      <c r="E5" s="4">
        <v>10</v>
      </c>
      <c r="F5" s="4"/>
      <c r="G5" s="5">
        <v>301.23179945087003</v>
      </c>
      <c r="H5" s="6"/>
    </row>
    <row r="6" spans="1:8" ht="39" hidden="1" customHeight="1">
      <c r="A6" s="3" t="s">
        <v>147</v>
      </c>
      <c r="B6" s="4" t="s">
        <v>146</v>
      </c>
      <c r="C6" s="5">
        <v>5.8760683760683996</v>
      </c>
      <c r="D6" s="5">
        <v>997.73280243982003</v>
      </c>
      <c r="E6" s="4">
        <v>10</v>
      </c>
      <c r="F6" s="4"/>
      <c r="G6" s="5">
        <v>5862.7461681826999</v>
      </c>
      <c r="H6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537 02-01</vt:lpstr>
      <vt:lpstr>ОСР 537 09-01</vt:lpstr>
      <vt:lpstr>ОСР 537 12-01</vt:lpstr>
      <vt:lpstr>ОСР 518-02-01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2025-11-14T11:16:09Z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FFCE1E5A5D2B44ACA37581B6EC41B926_12</vt:lpwstr>
  </property>
  <property fmtid="{D5CDD505-2E9C-101B-9397-08002B2CF9AE}" pid="3" name="KSOProductBuildVer">
    <vt:lpwstr>1049-12.2.0.20795</vt:lpwstr>
  </property>
</Properties>
</file>